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2" windowWidth="20112" windowHeight="7992" activeTab="1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2" i="1" l="1"/>
  <c r="C7" i="1" l="1"/>
  <c r="D7" i="1" s="1"/>
  <c r="E7" i="1" s="1"/>
  <c r="C8" i="1"/>
  <c r="D8" i="1" s="1"/>
  <c r="E8" i="1" s="1"/>
  <c r="C9" i="1"/>
  <c r="D9" i="1" s="1"/>
  <c r="E9" i="1" s="1"/>
  <c r="C10" i="1"/>
  <c r="D10" i="1" s="1"/>
  <c r="E10" i="1" s="1"/>
  <c r="C11" i="1"/>
  <c r="C12" i="1"/>
  <c r="D12" i="1" s="1"/>
  <c r="E12" i="1" s="1"/>
  <c r="C13" i="1"/>
  <c r="D13" i="1" s="1"/>
  <c r="E13" i="1" s="1"/>
  <c r="C14" i="1"/>
  <c r="D14" i="1" s="1"/>
  <c r="E14" i="1" s="1"/>
  <c r="C15" i="1"/>
  <c r="D15" i="1" s="1"/>
  <c r="E15" i="1" s="1"/>
  <c r="C16" i="1"/>
  <c r="D16" i="1" s="1"/>
  <c r="E16" i="1" s="1"/>
  <c r="C17" i="1"/>
  <c r="D17" i="1" s="1"/>
  <c r="E17" i="1" s="1"/>
  <c r="C6" i="1"/>
  <c r="D6" i="1" s="1"/>
  <c r="D11" i="1"/>
  <c r="E11" i="1" s="1"/>
  <c r="G4" i="2" l="1"/>
  <c r="E6" i="1"/>
  <c r="E5" i="2"/>
  <c r="D5" i="2"/>
  <c r="E4" i="2"/>
  <c r="D4" i="2"/>
  <c r="F4" i="2"/>
  <c r="D6" i="2"/>
  <c r="G11" i="1"/>
  <c r="G17" i="1"/>
  <c r="G13" i="1"/>
  <c r="G9" i="1"/>
  <c r="H9" i="1" s="1"/>
  <c r="G6" i="1"/>
  <c r="G16" i="1"/>
  <c r="G14" i="1"/>
  <c r="G12" i="1"/>
  <c r="G10" i="1"/>
  <c r="G8" i="1"/>
  <c r="H8" i="1" s="1"/>
  <c r="G15" i="1"/>
  <c r="G7" i="1"/>
  <c r="D13" i="2"/>
  <c r="D11" i="2"/>
  <c r="D7" i="2"/>
  <c r="D14" i="2"/>
  <c r="D12" i="2"/>
  <c r="D15" i="2"/>
  <c r="D9" i="2"/>
  <c r="J13" i="1"/>
  <c r="J8" i="1" l="1"/>
  <c r="K8" i="1" s="1"/>
  <c r="J7" i="1"/>
  <c r="K7" i="1" s="1"/>
  <c r="H7" i="1"/>
  <c r="J16" i="1"/>
  <c r="M16" i="1" s="1"/>
  <c r="J10" i="1"/>
  <c r="K10" i="1" s="1"/>
  <c r="J6" i="1"/>
  <c r="K6" i="1" s="1"/>
  <c r="H6" i="1"/>
  <c r="H4" i="2"/>
  <c r="E6" i="2"/>
  <c r="D8" i="2"/>
  <c r="D10" i="2"/>
  <c r="F5" i="2"/>
  <c r="M6" i="1"/>
  <c r="N6" i="1" s="1"/>
  <c r="F8" i="1"/>
  <c r="F12" i="1"/>
  <c r="E10" i="2" s="1"/>
  <c r="F16" i="1"/>
  <c r="H16" i="1" s="1"/>
  <c r="F9" i="1"/>
  <c r="E7" i="2" s="1"/>
  <c r="M8" i="1"/>
  <c r="N8" i="1" s="1"/>
  <c r="M13" i="1"/>
  <c r="N13" i="1" s="1"/>
  <c r="F7" i="1"/>
  <c r="F17" i="1"/>
  <c r="H17" i="1" s="1"/>
  <c r="F10" i="1"/>
  <c r="E8" i="2" s="1"/>
  <c r="F14" i="1"/>
  <c r="H14" i="1" s="1"/>
  <c r="F6" i="1"/>
  <c r="F13" i="1"/>
  <c r="H13" i="1" s="1"/>
  <c r="M10" i="1"/>
  <c r="N10" i="1" s="1"/>
  <c r="F11" i="1"/>
  <c r="E9" i="2" s="1"/>
  <c r="F15" i="1"/>
  <c r="H15" i="1" s="1"/>
  <c r="M7" i="1"/>
  <c r="N7" i="1" s="1"/>
  <c r="L7" i="1"/>
  <c r="J9" i="1"/>
  <c r="K9" i="1" s="1"/>
  <c r="J11" i="1"/>
  <c r="K11" i="1" s="1"/>
  <c r="I6" i="1" l="1"/>
  <c r="L6" i="1" s="1"/>
  <c r="I7" i="1"/>
  <c r="H10" i="1"/>
  <c r="I10" i="1" s="1"/>
  <c r="H12" i="1"/>
  <c r="I12" i="1" s="1"/>
  <c r="H11" i="1"/>
  <c r="I8" i="1"/>
  <c r="F6" i="2"/>
  <c r="G5" i="2"/>
  <c r="H5" i="2" s="1"/>
  <c r="I11" i="1"/>
  <c r="I13" i="1"/>
  <c r="K13" i="1" s="1"/>
  <c r="E11" i="2"/>
  <c r="I14" i="1"/>
  <c r="E12" i="2"/>
  <c r="I17" i="1"/>
  <c r="E15" i="2"/>
  <c r="I9" i="1"/>
  <c r="I15" i="1"/>
  <c r="E13" i="2"/>
  <c r="I16" i="1"/>
  <c r="K16" i="1" s="1"/>
  <c r="E14" i="2"/>
  <c r="O7" i="1"/>
  <c r="O6" i="1"/>
  <c r="M9" i="1"/>
  <c r="N9" i="1" s="1"/>
  <c r="F7" i="2"/>
  <c r="M11" i="1"/>
  <c r="N11" i="1" s="1"/>
  <c r="F9" i="2"/>
  <c r="J15" i="1"/>
  <c r="K15" i="1" s="1"/>
  <c r="J12" i="1"/>
  <c r="J14" i="1"/>
  <c r="J17" i="1"/>
  <c r="K17" i="1" s="1"/>
  <c r="K14" i="1" l="1"/>
  <c r="K12" i="1"/>
  <c r="L13" i="1"/>
  <c r="O8" i="1"/>
  <c r="L10" i="1"/>
  <c r="F8" i="2"/>
  <c r="L8" i="1"/>
  <c r="G6" i="2"/>
  <c r="H6" i="2" s="1"/>
  <c r="F14" i="2"/>
  <c r="L16" i="1"/>
  <c r="N16" i="1" s="1"/>
  <c r="M17" i="1"/>
  <c r="M12" i="1"/>
  <c r="N12" i="1" s="1"/>
  <c r="F10" i="2"/>
  <c r="M14" i="1"/>
  <c r="N14" i="1" s="1"/>
  <c r="M15" i="1"/>
  <c r="N15" i="1" s="1"/>
  <c r="L11" i="1"/>
  <c r="O11" i="1" s="1"/>
  <c r="L9" i="1"/>
  <c r="F11" i="2" l="1"/>
  <c r="G9" i="2"/>
  <c r="H9" i="2" s="1"/>
  <c r="O9" i="1"/>
  <c r="G7" i="2"/>
  <c r="H7" i="2" s="1"/>
  <c r="O10" i="1"/>
  <c r="G8" i="2"/>
  <c r="H8" i="2" s="1"/>
  <c r="F13" i="2"/>
  <c r="F12" i="2"/>
  <c r="F15" i="2"/>
  <c r="L15" i="1"/>
  <c r="L14" i="1"/>
  <c r="L12" i="1"/>
  <c r="O12" i="1" s="1"/>
  <c r="L17" i="1"/>
  <c r="N17" i="1" s="1"/>
  <c r="G10" i="2" l="1"/>
  <c r="H10" i="2" s="1"/>
  <c r="O17" i="1"/>
  <c r="G15" i="2"/>
  <c r="H15" i="2" s="1"/>
  <c r="O14" i="1"/>
  <c r="G12" i="2"/>
  <c r="H12" i="2" s="1"/>
  <c r="O15" i="1"/>
  <c r="G13" i="2"/>
  <c r="H13" i="2" s="1"/>
  <c r="O16" i="1"/>
  <c r="G14" i="2"/>
  <c r="H14" i="2" s="1"/>
  <c r="O13" i="1"/>
  <c r="G11" i="2"/>
  <c r="H11" i="2" s="1"/>
</calcChain>
</file>

<file path=xl/sharedStrings.xml><?xml version="1.0" encoding="utf-8"?>
<sst xmlns="http://schemas.openxmlformats.org/spreadsheetml/2006/main" count="25" uniqueCount="23">
  <si>
    <t>Profondeur premier palier</t>
  </si>
  <si>
    <t>Profondeur (en m)  :</t>
  </si>
  <si>
    <t>Durée de la plongée (min)</t>
  </si>
  <si>
    <t>Profondeur 2ème palier</t>
  </si>
  <si>
    <t>Durée du 2ème palier</t>
  </si>
  <si>
    <t>Profondeur 3ème palier</t>
  </si>
  <si>
    <t>Durée 3ème palier</t>
  </si>
  <si>
    <t>Profondeur 4ème palier</t>
  </si>
  <si>
    <t>Durée 4ème palier</t>
  </si>
  <si>
    <t>12m</t>
  </si>
  <si>
    <t>9m</t>
  </si>
  <si>
    <t>6m</t>
  </si>
  <si>
    <t>3m</t>
  </si>
  <si>
    <t>Sc :</t>
  </si>
  <si>
    <t>Facteur de correction :</t>
  </si>
  <si>
    <t>Volume dissous (ml)</t>
  </si>
  <si>
    <t>Durée du 1er palier (min)</t>
  </si>
  <si>
    <t>Volume</t>
  </si>
  <si>
    <t>Durée totale</t>
  </si>
  <si>
    <t>Durée de remontée totale</t>
  </si>
  <si>
    <t>Paliers (en min)</t>
  </si>
  <si>
    <t>Profondeur (m)</t>
  </si>
  <si>
    <t>Temps plongée (min)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</si>
</sst>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0" fontId="0" fillId="0" borderId="1" xfId="0" applyNumberFormat="1" applyBorder="1"/>
    <xf numFmtId="2" fontId="1" fillId="0" borderId="1" xfId="0" applyNumberFormat="1" applyFont="1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1" xfId="0" applyFill="1" applyBorder="1"/>
    <xf numFmtId="0" fontId="2" fillId="0" borderId="1" xfId="0" applyFont="1" applyBorder="1"/>
    <xf numFmtId="0" fontId="3" fillId="4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7"/>
  <sheetViews>
    <sheetView topLeftCell="B1" workbookViewId="0">
      <selection activeCell="C6" sqref="C6"/>
    </sheetView>
  </sheetViews>
  <sheetFormatPr baseColWidth="10" defaultRowHeight="14.4" x14ac:dyDescent="0.3"/>
  <cols>
    <col min="2" max="3" width="24.109375" customWidth="1"/>
    <col min="4" max="4" width="24.6640625" customWidth="1"/>
    <col min="5" max="6" width="24.109375" customWidth="1"/>
    <col min="7" max="7" width="22.88671875" customWidth="1"/>
    <col min="8" max="9" width="22.44140625" customWidth="1"/>
    <col min="10" max="10" width="22.5546875" customWidth="1"/>
    <col min="11" max="12" width="18.33203125" customWidth="1"/>
    <col min="13" max="13" width="22.6640625" customWidth="1"/>
    <col min="14" max="14" width="18.6640625" customWidth="1"/>
    <col min="15" max="15" width="14.6640625" customWidth="1"/>
  </cols>
  <sheetData>
    <row r="2" spans="2:15" ht="15" x14ac:dyDescent="0.25">
      <c r="B2" s="2" t="s">
        <v>1</v>
      </c>
      <c r="C2" s="2">
        <f>Feuil2!B4</f>
        <v>40</v>
      </c>
      <c r="E2" s="2" t="s">
        <v>13</v>
      </c>
      <c r="F2" s="2">
        <v>2</v>
      </c>
    </row>
    <row r="3" spans="2:15" ht="15" x14ac:dyDescent="0.25">
      <c r="E3" s="2" t="s">
        <v>14</v>
      </c>
      <c r="F3" s="10">
        <v>3</v>
      </c>
    </row>
    <row r="5" spans="2:15" x14ac:dyDescent="0.3">
      <c r="B5" s="7" t="s">
        <v>2</v>
      </c>
      <c r="C5" s="7" t="s">
        <v>15</v>
      </c>
      <c r="D5" s="7" t="s">
        <v>0</v>
      </c>
      <c r="E5" s="7" t="s">
        <v>16</v>
      </c>
      <c r="F5" s="7" t="s">
        <v>17</v>
      </c>
      <c r="G5" s="7" t="s">
        <v>3</v>
      </c>
      <c r="H5" s="7" t="s">
        <v>4</v>
      </c>
      <c r="I5" s="7" t="s">
        <v>17</v>
      </c>
      <c r="J5" s="7" t="s">
        <v>5</v>
      </c>
      <c r="K5" s="7" t="s">
        <v>6</v>
      </c>
      <c r="L5" s="7" t="s">
        <v>17</v>
      </c>
      <c r="M5" s="7" t="s">
        <v>7</v>
      </c>
      <c r="N5" s="7" t="s">
        <v>8</v>
      </c>
      <c r="O5" s="7" t="s">
        <v>18</v>
      </c>
    </row>
    <row r="6" spans="2:15" ht="15" x14ac:dyDescent="0.25">
      <c r="B6" s="9">
        <v>5</v>
      </c>
      <c r="C6" s="4">
        <f t="shared" ref="C6:C17" si="0">99.5+(99.5*(($C$2/10)+1)-99.5)*(1-EXP(-(B6*60*$F$3)/(7830)))</f>
        <v>142.71588541934375</v>
      </c>
      <c r="D6" s="2">
        <f t="shared" ref="D6:D17" si="1">IF(((C6/$F$2/99.5)-1)*10&lt;0,0,IF(((C6/$F$2/99.5)-1)*10&lt;3,3,IF(((C6/$F$2/99.5)-1)*10&lt;6,6,IF(((C6/$F$2/99.5)-1)*10&lt;9,9,12))))</f>
        <v>0</v>
      </c>
      <c r="E6" s="5">
        <f>IF(D6=0,0,TRUNC(((-7830/$F$3)*LN(1-(C6-$F$2*99.5*((1+0.1*D6)-0.3))/(C6-99.5*(1+0.1*D6))))/60,0)+1)</f>
        <v>0</v>
      </c>
      <c r="F6" s="6">
        <f>IF(E6=0,0,C6-((C6-99.5*(1+0.1*D6))*(1-EXP(-E6*60*$F$3/7830))))</f>
        <v>0</v>
      </c>
      <c r="G6" s="2">
        <f>IF(D6=0,0,IF(D6=3,0,IF(D6=6,3,IF(D6=9,6,9))))</f>
        <v>0</v>
      </c>
      <c r="H6" s="5">
        <f>IF(G6=0,0,TRUNC(((-7830/$F$3)*LN(1-(F6-$F$2*99.5*((1+0.1*G6)-0.3))/(F6-99.5*(1+0.1*G6))))/60,0)+1)</f>
        <v>0</v>
      </c>
      <c r="I6" s="6">
        <f>IF(H6=0,0,F6-((F6-99.5*(1+0.1*G6))*(1-EXP(-H6*60*$F$3/7830))))</f>
        <v>0</v>
      </c>
      <c r="J6" s="2">
        <f>IF(G6=0,0,IF(G6=3,0,IF(G6=6,3,IF(G6=9,6,9))))</f>
        <v>0</v>
      </c>
      <c r="K6" s="5">
        <f>IF(J6=0,0,TRUNC(((-7830/$F$3)*LN(1-(I6-$F$2*99.5*((1+0.1*J6)-0.3))/(I6-99.5*(1+0.1*J6))))/60,0)+1)</f>
        <v>0</v>
      </c>
      <c r="L6" s="6">
        <f>IF(K6=0,0,I6-((I6-99.5*(1+0.1*J6))*(1-EXP(-K6*60*$F$3/7830))))</f>
        <v>0</v>
      </c>
      <c r="M6" s="2">
        <f>IF(J6=0,0,IF(J6=3,0,IF(J6=6,3,IF(J6=9,6,9))))</f>
        <v>0</v>
      </c>
      <c r="N6" s="5">
        <f>IF(M6=0,0,TRUNC(((-7830/$F$3)*LN(1-(L6-$F$2*99.5*((1+0.1*M6)-0.3))/(L6-99.5*(1+0.1*M6))))/60,0)+1)</f>
        <v>0</v>
      </c>
      <c r="O6" s="8">
        <f>E6+H6+K6+N6</f>
        <v>0</v>
      </c>
    </row>
    <row r="7" spans="2:15" ht="15" x14ac:dyDescent="0.25">
      <c r="B7" s="9">
        <v>10</v>
      </c>
      <c r="C7" s="4">
        <f t="shared" si="0"/>
        <v>181.23927648547686</v>
      </c>
      <c r="D7" s="2">
        <f t="shared" si="1"/>
        <v>0</v>
      </c>
      <c r="E7" s="5">
        <f t="shared" ref="E7:E17" si="2">IF(D7=0,0,TRUNC(((-7830/$F$3)*LN(1-(C7-$F$2*99.5*((1+0.1*D7)-0.3))/(C7-99.5*(1+0.1*D7))))/60,0)+1)</f>
        <v>0</v>
      </c>
      <c r="F7" s="6">
        <f t="shared" ref="F7:F17" si="3">IF(E7=0,0,C7-((C7-99.5*(1+0.1*D7))*(1-EXP(-E7*60*$F$3/7830))))</f>
        <v>0</v>
      </c>
      <c r="G7" s="2">
        <f t="shared" ref="G7:G17" si="4">IF(D7=0,0,IF(D7=3,0,IF(D7=6,3,IF(D7=9,6,9))))</f>
        <v>0</v>
      </c>
      <c r="H7" s="5">
        <f t="shared" ref="H7:H17" si="5">IF(G7=0,0,TRUNC(((-7830/$F$3)*LN(1-(F7-$F$2*99.5*((1+0.1*G7)-0.3))/(F7-99.5*(1+0.1*G7))))/60,0)+1)</f>
        <v>0</v>
      </c>
      <c r="I7" s="6">
        <f t="shared" ref="I7:I17" si="6">IF(H7=0,0,F7-((F7-99.5*(1+0.1*G7))*(1-EXP(-H7*60*$F$3/7830))))</f>
        <v>0</v>
      </c>
      <c r="J7" s="2">
        <f t="shared" ref="J7:J13" si="7">IF(G7=0,0,IF(G7=3,0,IF(G7=6,3,IF(G7=9,6,9))))</f>
        <v>0</v>
      </c>
      <c r="K7" s="5">
        <f t="shared" ref="K7:K17" si="8">IF(J7=0,0,TRUNC(((-7830/$F$3)*LN(1-(I7-$F$2*99.5*((1+0.1*J7)-0.3))/(I7-99.5*(1+0.1*J7))))/60,0)+1)</f>
        <v>0</v>
      </c>
      <c r="L7" s="6">
        <f t="shared" ref="L7:L17" si="9">IF(K7=0,0,I7-((I7-99.5*(1+0.1*J7))*(1-EXP(-K7*60*$F$3/7830))))</f>
        <v>0</v>
      </c>
      <c r="M7" s="2">
        <f t="shared" ref="M7:M17" si="10">IF(J7=0,0,IF(J7=3,0,IF(J7=6,3,IF(J7=9,6,9))))</f>
        <v>0</v>
      </c>
      <c r="N7" s="5">
        <f t="shared" ref="N7:N17" si="11">IF(M7=0,0,TRUNC(((-7830/$F$3)*LN(1-(L7-$F$2*99.5*((1+0.1*M7)-0.3))/(L7-99.5*(1+0.1*M7))))/60,0)+1)</f>
        <v>0</v>
      </c>
      <c r="O7" s="8">
        <f t="shared" ref="O7:O17" si="12">E7+H7+K7+N7</f>
        <v>0</v>
      </c>
    </row>
    <row r="8" spans="2:15" ht="15" x14ac:dyDescent="0.25">
      <c r="B8" s="9">
        <v>15</v>
      </c>
      <c r="C8" s="4">
        <f t="shared" si="0"/>
        <v>215.57969656096023</v>
      </c>
      <c r="D8" s="2">
        <f t="shared" si="1"/>
        <v>3</v>
      </c>
      <c r="E8" s="5">
        <f t="shared" si="2"/>
        <v>10</v>
      </c>
      <c r="F8" s="6">
        <f t="shared" si="3"/>
        <v>197.87026689147504</v>
      </c>
      <c r="G8" s="2">
        <f t="shared" si="4"/>
        <v>0</v>
      </c>
      <c r="H8" s="5">
        <f t="shared" si="5"/>
        <v>0</v>
      </c>
      <c r="I8" s="6">
        <f t="shared" si="6"/>
        <v>0</v>
      </c>
      <c r="J8" s="2">
        <f t="shared" si="7"/>
        <v>0</v>
      </c>
      <c r="K8" s="5">
        <f t="shared" si="8"/>
        <v>0</v>
      </c>
      <c r="L8" s="6">
        <f t="shared" si="9"/>
        <v>0</v>
      </c>
      <c r="M8" s="2">
        <f t="shared" si="10"/>
        <v>0</v>
      </c>
      <c r="N8" s="5">
        <f t="shared" si="11"/>
        <v>0</v>
      </c>
      <c r="O8" s="8">
        <f t="shared" si="12"/>
        <v>10</v>
      </c>
    </row>
    <row r="9" spans="2:15" ht="15" x14ac:dyDescent="0.25">
      <c r="B9" s="9">
        <v>20</v>
      </c>
      <c r="C9" s="4">
        <f t="shared" si="0"/>
        <v>246.19134362329228</v>
      </c>
      <c r="D9" s="2">
        <f t="shared" si="1"/>
        <v>3</v>
      </c>
      <c r="E9" s="5">
        <f t="shared" si="2"/>
        <v>23</v>
      </c>
      <c r="F9" s="6">
        <f t="shared" si="3"/>
        <v>198.21040538310939</v>
      </c>
      <c r="G9" s="2">
        <f t="shared" si="4"/>
        <v>0</v>
      </c>
      <c r="H9" s="5">
        <f t="shared" si="5"/>
        <v>0</v>
      </c>
      <c r="I9" s="6">
        <f t="shared" si="6"/>
        <v>0</v>
      </c>
      <c r="J9" s="2">
        <f t="shared" si="7"/>
        <v>0</v>
      </c>
      <c r="K9" s="5">
        <f t="shared" si="8"/>
        <v>0</v>
      </c>
      <c r="L9" s="6">
        <f t="shared" si="9"/>
        <v>0</v>
      </c>
      <c r="M9" s="2">
        <f t="shared" si="10"/>
        <v>0</v>
      </c>
      <c r="N9" s="5">
        <f t="shared" si="11"/>
        <v>0</v>
      </c>
      <c r="O9" s="8">
        <f t="shared" si="12"/>
        <v>23</v>
      </c>
    </row>
    <row r="10" spans="2:15" ht="15" x14ac:dyDescent="0.25">
      <c r="B10" s="9">
        <v>25</v>
      </c>
      <c r="C10" s="4">
        <f t="shared" si="0"/>
        <v>273.47909764054111</v>
      </c>
      <c r="D10" s="2">
        <f t="shared" si="1"/>
        <v>6</v>
      </c>
      <c r="E10" s="5">
        <f>IF(D10=0,0,TRUNC(((-7830/$F$3)*LN(1-(C10-$F$2*99.5*((1+0.1*D10)-0.3))/(C10-99.5*(1+0.1*D10))))/60,0)+1)</f>
        <v>7</v>
      </c>
      <c r="F10" s="6">
        <f t="shared" si="3"/>
        <v>256.49271754944334</v>
      </c>
      <c r="G10" s="2">
        <f t="shared" si="4"/>
        <v>3</v>
      </c>
      <c r="H10" s="5">
        <f t="shared" si="5"/>
        <v>27</v>
      </c>
      <c r="I10" s="6">
        <f t="shared" si="6"/>
        <v>197.69856448751315</v>
      </c>
      <c r="J10" s="2">
        <f t="shared" si="7"/>
        <v>0</v>
      </c>
      <c r="K10" s="5">
        <f t="shared" si="8"/>
        <v>0</v>
      </c>
      <c r="L10" s="6">
        <f t="shared" si="9"/>
        <v>0</v>
      </c>
      <c r="M10" s="2">
        <f t="shared" si="10"/>
        <v>0</v>
      </c>
      <c r="N10" s="5">
        <f t="shared" si="11"/>
        <v>0</v>
      </c>
      <c r="O10" s="8">
        <f t="shared" si="12"/>
        <v>34</v>
      </c>
    </row>
    <row r="11" spans="2:15" ht="15" x14ac:dyDescent="0.25">
      <c r="B11" s="9">
        <v>30</v>
      </c>
      <c r="C11" s="4">
        <f t="shared" si="0"/>
        <v>297.80387565035107</v>
      </c>
      <c r="D11" s="2">
        <f t="shared" si="1"/>
        <v>6</v>
      </c>
      <c r="E11" s="5">
        <f t="shared" si="2"/>
        <v>15</v>
      </c>
      <c r="F11" s="6">
        <f t="shared" si="3"/>
        <v>257.37901176174353</v>
      </c>
      <c r="G11" s="2">
        <f t="shared" si="4"/>
        <v>3</v>
      </c>
      <c r="H11" s="5">
        <f t="shared" si="5"/>
        <v>27</v>
      </c>
      <c r="I11" s="6">
        <f t="shared" si="6"/>
        <v>198.17501283069689</v>
      </c>
      <c r="J11" s="2">
        <f t="shared" si="7"/>
        <v>0</v>
      </c>
      <c r="K11" s="5">
        <f t="shared" si="8"/>
        <v>0</v>
      </c>
      <c r="L11" s="6">
        <f t="shared" si="9"/>
        <v>0</v>
      </c>
      <c r="M11" s="2">
        <f t="shared" si="10"/>
        <v>0</v>
      </c>
      <c r="N11" s="5">
        <f t="shared" si="11"/>
        <v>0</v>
      </c>
      <c r="O11" s="8">
        <f t="shared" si="12"/>
        <v>42</v>
      </c>
    </row>
    <row r="12" spans="2:15" ht="15" x14ac:dyDescent="0.25">
      <c r="B12" s="9">
        <v>35</v>
      </c>
      <c r="C12" s="4">
        <f t="shared" si="0"/>
        <v>319.48740537040499</v>
      </c>
      <c r="D12" s="2">
        <f t="shared" si="1"/>
        <v>9</v>
      </c>
      <c r="E12" s="5">
        <f>IF(D12=0,0,TRUNC(((-7830/$F$3)*LN(1-(C12-$F$2*99.5*((1+0.1*D12)-0.3))/(C12-99.5*(1+0.1*D12))))/60,0)+1)</f>
        <v>1</v>
      </c>
      <c r="F12" s="6">
        <f t="shared" si="3"/>
        <v>316.52304794825073</v>
      </c>
      <c r="G12" s="2">
        <f t="shared" si="4"/>
        <v>6</v>
      </c>
      <c r="H12" s="5">
        <f t="shared" si="5"/>
        <v>20</v>
      </c>
      <c r="I12" s="6">
        <f t="shared" si="6"/>
        <v>258.53830099739514</v>
      </c>
      <c r="J12" s="2">
        <f t="shared" si="7"/>
        <v>3</v>
      </c>
      <c r="K12" s="5">
        <f t="shared" si="8"/>
        <v>27</v>
      </c>
      <c r="L12" s="6">
        <f t="shared" si="9"/>
        <v>198.79821608299326</v>
      </c>
      <c r="M12" s="2">
        <f t="shared" si="10"/>
        <v>0</v>
      </c>
      <c r="N12" s="5">
        <f t="shared" si="11"/>
        <v>0</v>
      </c>
      <c r="O12" s="8">
        <f t="shared" si="12"/>
        <v>48</v>
      </c>
    </row>
    <row r="13" spans="2:15" ht="15" x14ac:dyDescent="0.25">
      <c r="B13" s="9">
        <v>40</v>
      </c>
      <c r="C13" s="4">
        <f t="shared" si="0"/>
        <v>338.81648047772319</v>
      </c>
      <c r="D13" s="2">
        <f t="shared" si="1"/>
        <v>9</v>
      </c>
      <c r="E13" s="5">
        <f t="shared" si="2"/>
        <v>7</v>
      </c>
      <c r="F13" s="6">
        <f t="shared" si="3"/>
        <v>316.55527598079442</v>
      </c>
      <c r="G13" s="2">
        <f t="shared" si="4"/>
        <v>6</v>
      </c>
      <c r="H13" s="5">
        <f t="shared" si="5"/>
        <v>20</v>
      </c>
      <c r="I13" s="6">
        <f t="shared" si="6"/>
        <v>258.55865070482281</v>
      </c>
      <c r="J13" s="2">
        <f t="shared" si="7"/>
        <v>3</v>
      </c>
      <c r="K13" s="5">
        <f t="shared" si="8"/>
        <v>27</v>
      </c>
      <c r="L13" s="6">
        <f t="shared" si="9"/>
        <v>198.80915554785</v>
      </c>
      <c r="M13" s="2">
        <f t="shared" si="10"/>
        <v>0</v>
      </c>
      <c r="N13" s="5">
        <f t="shared" si="11"/>
        <v>0</v>
      </c>
      <c r="O13" s="8">
        <f t="shared" si="12"/>
        <v>54</v>
      </c>
    </row>
    <row r="14" spans="2:15" ht="15" x14ac:dyDescent="0.25">
      <c r="B14" s="9">
        <v>45</v>
      </c>
      <c r="C14" s="4">
        <f t="shared" si="0"/>
        <v>356.04675383855971</v>
      </c>
      <c r="D14" s="2">
        <f t="shared" si="1"/>
        <v>9</v>
      </c>
      <c r="E14" s="5">
        <f t="shared" si="2"/>
        <v>12</v>
      </c>
      <c r="F14" s="6">
        <f t="shared" si="3"/>
        <v>315.78677593693681</v>
      </c>
      <c r="G14" s="2">
        <f t="shared" si="4"/>
        <v>6</v>
      </c>
      <c r="H14" s="5">
        <f t="shared" si="5"/>
        <v>20</v>
      </c>
      <c r="I14" s="6">
        <f t="shared" si="6"/>
        <v>258.07339765596026</v>
      </c>
      <c r="J14" s="2">
        <f t="shared" ref="J14:J17" si="13">IF(G14=0,0,IF(G14=3,0,IF(G14=6,3,IF(G14=9,6,9))))</f>
        <v>3</v>
      </c>
      <c r="K14" s="5">
        <f t="shared" si="8"/>
        <v>27</v>
      </c>
      <c r="L14" s="6">
        <f t="shared" si="9"/>
        <v>198.54829633434414</v>
      </c>
      <c r="M14" s="2">
        <f t="shared" si="10"/>
        <v>0</v>
      </c>
      <c r="N14" s="5">
        <f t="shared" si="11"/>
        <v>0</v>
      </c>
      <c r="O14" s="8">
        <f t="shared" si="12"/>
        <v>59</v>
      </c>
    </row>
    <row r="15" spans="2:15" ht="15" x14ac:dyDescent="0.25">
      <c r="B15" s="9">
        <v>50</v>
      </c>
      <c r="C15" s="4">
        <f t="shared" si="0"/>
        <v>371.40611885943167</v>
      </c>
      <c r="D15" s="2">
        <f t="shared" si="1"/>
        <v>9</v>
      </c>
      <c r="E15" s="5">
        <f t="shared" si="2"/>
        <v>15</v>
      </c>
      <c r="F15" s="6">
        <f t="shared" si="3"/>
        <v>318.22058382617229</v>
      </c>
      <c r="G15" s="2">
        <f t="shared" si="4"/>
        <v>6</v>
      </c>
      <c r="H15" s="5">
        <f t="shared" si="5"/>
        <v>21</v>
      </c>
      <c r="I15" s="6">
        <f t="shared" si="6"/>
        <v>257.32822395722297</v>
      </c>
      <c r="J15" s="2">
        <f t="shared" si="13"/>
        <v>3</v>
      </c>
      <c r="K15" s="5">
        <f t="shared" si="8"/>
        <v>27</v>
      </c>
      <c r="L15" s="6">
        <f t="shared" si="9"/>
        <v>198.14771064934229</v>
      </c>
      <c r="M15" s="2">
        <f t="shared" si="10"/>
        <v>0</v>
      </c>
      <c r="N15" s="5">
        <f t="shared" si="11"/>
        <v>0</v>
      </c>
      <c r="O15" s="8">
        <f t="shared" si="12"/>
        <v>63</v>
      </c>
    </row>
    <row r="16" spans="2:15" ht="15" x14ac:dyDescent="0.25">
      <c r="B16" s="9">
        <v>55</v>
      </c>
      <c r="C16" s="4">
        <f t="shared" si="0"/>
        <v>385.09772368217324</v>
      </c>
      <c r="D16" s="2">
        <f t="shared" si="1"/>
        <v>12</v>
      </c>
      <c r="E16" s="5">
        <f>IF(D16=0,0,TRUNC(((-7830/$F$3)*LN(1-(C16-$F$2*99.5*((1+0.1*D16)-0.3))/(C16-99.5*(1+0.1*D16))))/60,0)+1)</f>
        <v>2</v>
      </c>
      <c r="F16" s="6">
        <f t="shared" si="3"/>
        <v>377.62944904796296</v>
      </c>
      <c r="G16" s="2">
        <f t="shared" si="4"/>
        <v>9</v>
      </c>
      <c r="H16" s="5">
        <f t="shared" si="5"/>
        <v>17</v>
      </c>
      <c r="I16" s="6">
        <f t="shared" si="6"/>
        <v>316.62632344433962</v>
      </c>
      <c r="J16" s="2">
        <f t="shared" si="13"/>
        <v>6</v>
      </c>
      <c r="K16" s="5">
        <f t="shared" si="8"/>
        <v>20</v>
      </c>
      <c r="L16" s="6">
        <f t="shared" si="9"/>
        <v>258.60351211839696</v>
      </c>
      <c r="M16" s="2">
        <f t="shared" si="10"/>
        <v>3</v>
      </c>
      <c r="N16" s="5">
        <f t="shared" si="11"/>
        <v>27</v>
      </c>
      <c r="O16" s="8">
        <f t="shared" si="12"/>
        <v>66</v>
      </c>
    </row>
    <row r="17" spans="2:15" ht="15" x14ac:dyDescent="0.25">
      <c r="B17" s="9">
        <v>60</v>
      </c>
      <c r="C17" s="4">
        <f t="shared" si="0"/>
        <v>397.30265808977282</v>
      </c>
      <c r="D17" s="2">
        <f t="shared" si="1"/>
        <v>12</v>
      </c>
      <c r="E17" s="5">
        <f t="shared" si="2"/>
        <v>5</v>
      </c>
      <c r="F17" s="6">
        <f t="shared" si="3"/>
        <v>377.93122886737586</v>
      </c>
      <c r="G17" s="2">
        <f t="shared" si="4"/>
        <v>9</v>
      </c>
      <c r="H17" s="5">
        <f t="shared" si="5"/>
        <v>17</v>
      </c>
      <c r="I17" s="6">
        <f t="shared" si="6"/>
        <v>316.83048121468391</v>
      </c>
      <c r="J17" s="2">
        <f t="shared" si="13"/>
        <v>6</v>
      </c>
      <c r="K17" s="5">
        <f t="shared" si="8"/>
        <v>21</v>
      </c>
      <c r="L17" s="6">
        <f t="shared" si="9"/>
        <v>256.47042116778812</v>
      </c>
      <c r="M17" s="2">
        <f t="shared" si="10"/>
        <v>3</v>
      </c>
      <c r="N17" s="5">
        <f t="shared" si="11"/>
        <v>27</v>
      </c>
      <c r="O17" s="8">
        <f t="shared" si="12"/>
        <v>70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tabSelected="1" workbookViewId="0">
      <selection activeCell="B16" sqref="B16"/>
    </sheetView>
  </sheetViews>
  <sheetFormatPr baseColWidth="10" defaultRowHeight="14.4" x14ac:dyDescent="0.3"/>
  <cols>
    <col min="3" max="3" width="15" customWidth="1"/>
    <col min="4" max="7" width="5.6640625" customWidth="1"/>
    <col min="8" max="8" width="16.109375" customWidth="1"/>
  </cols>
  <sheetData>
    <row r="2" spans="2:8" x14ac:dyDescent="0.3">
      <c r="B2" s="13" t="s">
        <v>21</v>
      </c>
      <c r="C2" s="15" t="s">
        <v>22</v>
      </c>
      <c r="D2" s="16" t="s">
        <v>20</v>
      </c>
      <c r="E2" s="16"/>
      <c r="F2" s="16"/>
      <c r="G2" s="16"/>
      <c r="H2" s="18" t="s">
        <v>19</v>
      </c>
    </row>
    <row r="3" spans="2:8" x14ac:dyDescent="0.3">
      <c r="B3" s="14"/>
      <c r="C3" s="14"/>
      <c r="D3" s="11" t="s">
        <v>9</v>
      </c>
      <c r="E3" s="11" t="s">
        <v>10</v>
      </c>
      <c r="F3" s="11" t="s">
        <v>11</v>
      </c>
      <c r="G3" s="11" t="s">
        <v>12</v>
      </c>
      <c r="H3" s="14"/>
    </row>
    <row r="4" spans="2:8" x14ac:dyDescent="0.3">
      <c r="B4" s="17">
        <v>40</v>
      </c>
      <c r="C4" s="1">
        <v>5</v>
      </c>
      <c r="D4" s="3" t="str">
        <f>IF(Feuil1!D6=12,Feuil1!E6,"")</f>
        <v/>
      </c>
      <c r="E4" s="3" t="str">
        <f>IF(Feuil1!D6=9,Feuil1!E6,IF(Feuil1!D6=12,Feuil1!H6,""))</f>
        <v/>
      </c>
      <c r="F4" s="3" t="str">
        <f>IF(Feuil1!D6=6,Feuil1!E6,IF(Feuil1!D6=9,Feuil1!H6,IF(Feuil1!D6=12,Feuil1!K6,"")))</f>
        <v/>
      </c>
      <c r="G4" s="3" t="str">
        <f>IF(Feuil1!D6=3,Feuil1!E6,IF(Feuil1!D6=6,Feuil1!H6,IF(Feuil1!D6=9,Feuil1!K6,IF(Feuil1!D6=12,Feuil1!N6,""))))</f>
        <v/>
      </c>
      <c r="H4" s="12">
        <f>SUM(D4:G4)+IF(Feuil1!D6=12,TRUNC(($B$4-12)/15+2,0)+1,IF(Feuil1!D6=9,TRUNC(($B$4-9)/15+3/2,0)+1,IF(Feuil1!D6=6,TRUNC(($B$4-6)/15+1,0)+1,IF(Feuil1!D6=3,TRUNC(($B$4-3)/15+0.5,0)+1,IF(Feuil1!D6=0,TRUNC($B$4/15,0)+1,"")))))</f>
        <v>3</v>
      </c>
    </row>
    <row r="5" spans="2:8" x14ac:dyDescent="0.3">
      <c r="B5" s="17"/>
      <c r="C5" s="1">
        <v>10</v>
      </c>
      <c r="D5" s="3" t="str">
        <f>IF(Feuil1!D7=12,Feuil1!E7,"")</f>
        <v/>
      </c>
      <c r="E5" s="3" t="str">
        <f>IF(Feuil1!D7=9,Feuil1!E7,IF(Feuil1!D7=12,Feuil1!H7,""))</f>
        <v/>
      </c>
      <c r="F5" s="3" t="str">
        <f>IF(Feuil1!D7=6,Feuil1!E7,IF(Feuil1!D7=9,Feuil1!H7,IF(Feuil1!D7=12,Feuil1!K7,"")))</f>
        <v/>
      </c>
      <c r="G5" s="3" t="str">
        <f>IF(Feuil1!D7=3,Feuil1!E7,IF(Feuil1!D7=6,Feuil1!H7,IF(Feuil1!D7=9,Feuil1!K7,IF(Feuil1!D7=12,Feuil1!N7,""))))</f>
        <v/>
      </c>
      <c r="H5" s="12">
        <f>SUM(D5:G5)+IF(Feuil1!D7=12,TRUNC(($B$4-12)/15+2,0)+1,IF(Feuil1!D7=9,TRUNC(($B$4-9)/15+3/2,0)+1,IF(Feuil1!D7=6,TRUNC(($B$4-6)/15+1,0)+1,IF(Feuil1!D7=3,TRUNC(($B$4-3)/15+0.5,0)+1,IF(Feuil1!D7=0,TRUNC($B$4/15,0)+1,"")))))</f>
        <v>3</v>
      </c>
    </row>
    <row r="6" spans="2:8" x14ac:dyDescent="0.3">
      <c r="B6" s="17"/>
      <c r="C6" s="1">
        <v>15</v>
      </c>
      <c r="D6" s="3" t="str">
        <f>IF(Feuil1!D8=12,Feuil1!E8,"")</f>
        <v/>
      </c>
      <c r="E6" s="3" t="str">
        <f>IF(Feuil1!D8=9,Feuil1!E8,IF(Feuil1!D8=12,Feuil1!H8,""))</f>
        <v/>
      </c>
      <c r="F6" s="3" t="str">
        <f>IF(Feuil1!D8=6,Feuil1!E8,IF(Feuil1!D8=9,Feuil1!H8,IF(Feuil1!D8=12,Feuil1!K8,"")))</f>
        <v/>
      </c>
      <c r="G6" s="3">
        <f>IF(Feuil1!D8=3,Feuil1!E8,IF(Feuil1!D8=6,Feuil1!H8,IF(Feuil1!D8=9,Feuil1!K8,IF(Feuil1!D8=12,Feuil1!N8,""))))</f>
        <v>10</v>
      </c>
      <c r="H6" s="12">
        <f>SUM(D6:G6)+IF(Feuil1!D8=12,TRUNC(($B$4-12)/15+2,0)+1,IF(Feuil1!D8=9,TRUNC(($B$4-9)/15+3/2,0)+1,IF(Feuil1!D8=6,TRUNC(($B$4-6)/15+1,0)+1,IF(Feuil1!D8=3,TRUNC(($B$4-3)/15+0.5,0)+1,IF(Feuil1!D8=0,TRUNC($B$4/15,0)+1,"")))))</f>
        <v>13</v>
      </c>
    </row>
    <row r="7" spans="2:8" x14ac:dyDescent="0.3">
      <c r="B7" s="17"/>
      <c r="C7" s="1">
        <v>20</v>
      </c>
      <c r="D7" s="3" t="str">
        <f>IF(Feuil1!D9=12,Feuil1!E9,"")</f>
        <v/>
      </c>
      <c r="E7" s="3" t="str">
        <f>IF(Feuil1!D9=9,Feuil1!E9,IF(Feuil1!D9=12,Feuil1!H9,""))</f>
        <v/>
      </c>
      <c r="F7" s="3" t="str">
        <f>IF(Feuil1!D9=6,Feuil1!E9,IF(Feuil1!D9=9,Feuil1!H9,IF(Feuil1!D9=12,Feuil1!K9,"")))</f>
        <v/>
      </c>
      <c r="G7" s="3">
        <f>IF(Feuil1!D9=3,Feuil1!E9,IF(Feuil1!D9=6,Feuil1!H9,IF(Feuil1!D9=9,Feuil1!K9,IF(Feuil1!D9=12,Feuil1!N9,""))))</f>
        <v>23</v>
      </c>
      <c r="H7" s="12">
        <f>SUM(D7:G7)+IF(Feuil1!D9=12,TRUNC(($B$4-12)/15+2,0)+1,IF(Feuil1!D9=9,TRUNC(($B$4-9)/15+3/2,0)+1,IF(Feuil1!D9=6,TRUNC(($B$4-6)/15+1,0)+1,IF(Feuil1!D9=3,TRUNC(($B$4-3)/15+0.5,0)+1,IF(Feuil1!D9=0,TRUNC($B$4/15,0)+1,"")))))</f>
        <v>26</v>
      </c>
    </row>
    <row r="8" spans="2:8" x14ac:dyDescent="0.3">
      <c r="B8" s="17"/>
      <c r="C8" s="1">
        <v>25</v>
      </c>
      <c r="D8" s="3" t="str">
        <f>IF(Feuil1!D10=12,Feuil1!E10,"")</f>
        <v/>
      </c>
      <c r="E8" s="3" t="str">
        <f>IF(Feuil1!D10=9,Feuil1!E10,IF(Feuil1!D10=12,Feuil1!H10,""))</f>
        <v/>
      </c>
      <c r="F8" s="3">
        <f>IF(Feuil1!D10=6,Feuil1!E10,IF(Feuil1!D10=9,Feuil1!H10,IF(Feuil1!D10=12,Feuil1!K10,"")))</f>
        <v>7</v>
      </c>
      <c r="G8" s="3">
        <f>IF(Feuil1!D10=3,Feuil1!E10,IF(Feuil1!D10=6,Feuil1!H10,IF(Feuil1!D10=9,Feuil1!K10,IF(Feuil1!D10=12,Feuil1!N10,""))))</f>
        <v>27</v>
      </c>
      <c r="H8" s="12">
        <f>SUM(D8:G8)+IF(Feuil1!D10=12,TRUNC(($B$4-12)/15+2,0)+1,IF(Feuil1!D10=9,TRUNC(($B$4-9)/15+3/2,0)+1,IF(Feuil1!D10=6,TRUNC(($B$4-6)/15+1,0)+1,IF(Feuil1!D10=3,TRUNC(($B$4-3)/15+0.5,0)+1,IF(Feuil1!D10=0,TRUNC($B$4/15,0)+1,"")))))</f>
        <v>38</v>
      </c>
    </row>
    <row r="9" spans="2:8" x14ac:dyDescent="0.3">
      <c r="B9" s="17"/>
      <c r="C9" s="1">
        <v>30</v>
      </c>
      <c r="D9" s="3" t="str">
        <f>IF(Feuil1!D11=12,Feuil1!E11,"")</f>
        <v/>
      </c>
      <c r="E9" s="3" t="str">
        <f>IF(Feuil1!D11=9,Feuil1!E11,IF(Feuil1!D11=12,Feuil1!H11,""))</f>
        <v/>
      </c>
      <c r="F9" s="3">
        <f>IF(Feuil1!D11=6,Feuil1!E11,IF(Feuil1!D11=9,Feuil1!H11,IF(Feuil1!D11=12,Feuil1!K11,"")))</f>
        <v>15</v>
      </c>
      <c r="G9" s="3">
        <f>IF(Feuil1!D11=3,Feuil1!E11,IF(Feuil1!D11=6,Feuil1!H11,IF(Feuil1!D11=9,Feuil1!K11,IF(Feuil1!D11=12,Feuil1!N11,""))))</f>
        <v>27</v>
      </c>
      <c r="H9" s="12">
        <f>SUM(D9:G9)+IF(Feuil1!D11=12,TRUNC(($B$4-12)/15+2,0)+1,IF(Feuil1!D11=9,TRUNC(($B$4-9)/15+3/2,0)+1,IF(Feuil1!D11=6,TRUNC(($B$4-6)/15+1,0)+1,IF(Feuil1!D11=3,TRUNC(($B$4-3)/15+0.5,0)+1,IF(Feuil1!D11=0,TRUNC($B$4/15,0)+1,"")))))</f>
        <v>46</v>
      </c>
    </row>
    <row r="10" spans="2:8" x14ac:dyDescent="0.3">
      <c r="B10" s="17"/>
      <c r="C10" s="1">
        <v>35</v>
      </c>
      <c r="D10" s="3" t="str">
        <f>IF(Feuil1!D12=12,Feuil1!E12,"")</f>
        <v/>
      </c>
      <c r="E10" s="3">
        <f>IF(Feuil1!D12=9,Feuil1!E12,IF(Feuil1!D12=12,Feuil1!H12,""))</f>
        <v>1</v>
      </c>
      <c r="F10" s="3">
        <f>IF(Feuil1!D12=6,Feuil1!E12,IF(Feuil1!D12=9,Feuil1!H12,IF(Feuil1!D12=12,Feuil1!K12,"")))</f>
        <v>20</v>
      </c>
      <c r="G10" s="3">
        <f>IF(Feuil1!D12=3,Feuil1!E12,IF(Feuil1!D12=6,Feuil1!H12,IF(Feuil1!D12=9,Feuil1!K12,IF(Feuil1!D12=12,Feuil1!N12,""))))</f>
        <v>27</v>
      </c>
      <c r="H10" s="12">
        <f>SUM(D10:G10)+IF(Feuil1!D12=12,TRUNC(($B$4-12)/15+2,0)+1,IF(Feuil1!D12=9,TRUNC(($B$4-9)/15+3/2,0)+1,IF(Feuil1!D12=6,TRUNC(($B$4-6)/15+1,0)+1,IF(Feuil1!D12=3,TRUNC(($B$4-3)/15+0.5,0)+1,IF(Feuil1!D12=0,TRUNC($B$4/15,0)+1,"")))))</f>
        <v>52</v>
      </c>
    </row>
    <row r="11" spans="2:8" x14ac:dyDescent="0.3">
      <c r="B11" s="17"/>
      <c r="C11" s="1">
        <v>40</v>
      </c>
      <c r="D11" s="3" t="str">
        <f>IF(Feuil1!D13=12,Feuil1!E13,"")</f>
        <v/>
      </c>
      <c r="E11" s="3">
        <f>IF(Feuil1!D13=9,Feuil1!E13,IF(Feuil1!D13=12,Feuil1!H13,""))</f>
        <v>7</v>
      </c>
      <c r="F11" s="3">
        <f>IF(Feuil1!D13=6,Feuil1!E13,IF(Feuil1!D13=9,Feuil1!H13,IF(Feuil1!D13=12,Feuil1!K13,"")))</f>
        <v>20</v>
      </c>
      <c r="G11" s="3">
        <f>IF(Feuil1!D13=3,Feuil1!E13,IF(Feuil1!D13=6,Feuil1!H13,IF(Feuil1!D13=9,Feuil1!K13,IF(Feuil1!D13=12,Feuil1!N13,""))))</f>
        <v>27</v>
      </c>
      <c r="H11" s="12">
        <f>SUM(D11:G11)+IF(Feuil1!D13=12,TRUNC(($B$4-12)/15+2,0)+1,IF(Feuil1!D13=9,TRUNC(($B$4-9)/15+3/2,0)+1,IF(Feuil1!D13=6,TRUNC(($B$4-6)/15+1,0)+1,IF(Feuil1!D13=3,TRUNC(($B$4-3)/15+0.5,0)+1,IF(Feuil1!D13=0,TRUNC($B$4/15,0)+1,"")))))</f>
        <v>58</v>
      </c>
    </row>
    <row r="12" spans="2:8" x14ac:dyDescent="0.3">
      <c r="B12" s="17"/>
      <c r="C12" s="1">
        <v>45</v>
      </c>
      <c r="D12" s="3" t="str">
        <f>IF(Feuil1!D14=12,Feuil1!E14,"")</f>
        <v/>
      </c>
      <c r="E12" s="3">
        <f>IF(Feuil1!D14=9,Feuil1!E14,IF(Feuil1!D14=12,Feuil1!H14,""))</f>
        <v>12</v>
      </c>
      <c r="F12" s="3">
        <f>IF(Feuil1!D14=6,Feuil1!E14,IF(Feuil1!D14=9,Feuil1!H14,IF(Feuil1!D14=12,Feuil1!K14,"")))</f>
        <v>20</v>
      </c>
      <c r="G12" s="3">
        <f>IF(Feuil1!D14=3,Feuil1!E14,IF(Feuil1!D14=6,Feuil1!H14,IF(Feuil1!D14=9,Feuil1!K14,IF(Feuil1!D14=12,Feuil1!N14,""))))</f>
        <v>27</v>
      </c>
      <c r="H12" s="12">
        <f>SUM(D12:G12)+IF(Feuil1!D14=12,TRUNC(($B$4-12)/15+2,0)+1,IF(Feuil1!D14=9,TRUNC(($B$4-9)/15+3/2,0)+1,IF(Feuil1!D14=6,TRUNC(($B$4-6)/15+1,0)+1,IF(Feuil1!D14=3,TRUNC(($B$4-3)/15+0.5,0)+1,IF(Feuil1!D14=0,TRUNC($B$4/15,0)+1,"")))))</f>
        <v>63</v>
      </c>
    </row>
    <row r="13" spans="2:8" x14ac:dyDescent="0.3">
      <c r="B13" s="17"/>
      <c r="C13" s="1">
        <v>50</v>
      </c>
      <c r="D13" s="3" t="str">
        <f>IF(Feuil1!D15=12,Feuil1!E15,"")</f>
        <v/>
      </c>
      <c r="E13" s="3">
        <f>IF(Feuil1!D15=9,Feuil1!E15,IF(Feuil1!D15=12,Feuil1!H15,""))</f>
        <v>15</v>
      </c>
      <c r="F13" s="3">
        <f>IF(Feuil1!D15=6,Feuil1!E15,IF(Feuil1!D15=9,Feuil1!H15,IF(Feuil1!D15=12,Feuil1!K15,"")))</f>
        <v>21</v>
      </c>
      <c r="G13" s="3">
        <f>IF(Feuil1!D15=3,Feuil1!E15,IF(Feuil1!D15=6,Feuil1!H15,IF(Feuil1!D15=9,Feuil1!K15,IF(Feuil1!D15=12,Feuil1!N15,""))))</f>
        <v>27</v>
      </c>
      <c r="H13" s="12">
        <f>SUM(D13:G13)+IF(Feuil1!D15=12,TRUNC(($B$4-12)/15+2,0)+1,IF(Feuil1!D15=9,TRUNC(($B$4-9)/15+3/2,0)+1,IF(Feuil1!D15=6,TRUNC(($B$4-6)/15+1,0)+1,IF(Feuil1!D15=3,TRUNC(($B$4-3)/15+0.5,0)+1,IF(Feuil1!D15=0,TRUNC($B$4/15,0)+1,"")))))</f>
        <v>67</v>
      </c>
    </row>
    <row r="14" spans="2:8" x14ac:dyDescent="0.3">
      <c r="B14" s="17"/>
      <c r="C14" s="1">
        <v>55</v>
      </c>
      <c r="D14" s="3">
        <f>IF(Feuil1!D16=12,Feuil1!E16,"")</f>
        <v>2</v>
      </c>
      <c r="E14" s="3">
        <f>IF(Feuil1!D16=9,Feuil1!E16,IF(Feuil1!D16=12,Feuil1!H16,""))</f>
        <v>17</v>
      </c>
      <c r="F14" s="3">
        <f>IF(Feuil1!D16=6,Feuil1!E16,IF(Feuil1!D16=9,Feuil1!H16,IF(Feuil1!D16=12,Feuil1!K16,"")))</f>
        <v>20</v>
      </c>
      <c r="G14" s="3">
        <f>IF(Feuil1!D16=3,Feuil1!E16,IF(Feuil1!D16=6,Feuil1!H16,IF(Feuil1!D16=9,Feuil1!K16,IF(Feuil1!D16=12,Feuil1!N16,""))))</f>
        <v>27</v>
      </c>
      <c r="H14" s="12">
        <f>SUM(D14:G14)+IF(Feuil1!D16=12,TRUNC(($B$4-12)/15+2,0)+1,IF(Feuil1!D16=9,TRUNC(($B$4-9)/15+3/2,0)+1,IF(Feuil1!D16=6,TRUNC(($B$4-6)/15+1,0)+1,IF(Feuil1!D16=3,TRUNC(($B$4-3)/15+0.5,0)+1,IF(Feuil1!D16=0,TRUNC($B$4/15,0)+1,"")))))</f>
        <v>70</v>
      </c>
    </row>
    <row r="15" spans="2:8" x14ac:dyDescent="0.3">
      <c r="B15" s="17"/>
      <c r="C15" s="1">
        <v>60</v>
      </c>
      <c r="D15" s="3">
        <f>IF(Feuil1!D17=12,Feuil1!E17,"")</f>
        <v>5</v>
      </c>
      <c r="E15" s="3">
        <f>IF(Feuil1!D17=9,Feuil1!E17,IF(Feuil1!D17=12,Feuil1!H17,""))</f>
        <v>17</v>
      </c>
      <c r="F15" s="3">
        <f>IF(Feuil1!D17=6,Feuil1!E17,IF(Feuil1!D17=9,Feuil1!H17,IF(Feuil1!D17=12,Feuil1!K17,"")))</f>
        <v>21</v>
      </c>
      <c r="G15" s="3">
        <f>IF(Feuil1!D17=3,Feuil1!E17,IF(Feuil1!D17=6,Feuil1!H17,IF(Feuil1!D17=9,Feuil1!K17,IF(Feuil1!D17=12,Feuil1!N17,""))))</f>
        <v>27</v>
      </c>
      <c r="H15" s="12">
        <f>SUM(D15:G15)+IF(Feuil1!D17=12,TRUNC(($B$4-12)/15+2,0)+1,IF(Feuil1!D17=9,TRUNC(($B$4-9)/15+3/2,0)+1,IF(Feuil1!D17=6,TRUNC(($B$4-6)/15+1,0)+1,IF(Feuil1!D17=3,TRUNC(($B$4-3)/15+0.5,0)+1,IF(Feuil1!D17=0,TRUNC($B$4/15,0)+1,"")))))</f>
        <v>74</v>
      </c>
    </row>
  </sheetData>
  <mergeCells count="5">
    <mergeCell ref="B2:B3"/>
    <mergeCell ref="C2:C3"/>
    <mergeCell ref="D2:G2"/>
    <mergeCell ref="B4:B15"/>
    <mergeCell ref="H2:H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Enzo Laurent</dc:creator>
  <cp:lastModifiedBy>Enzo Laurent</cp:lastModifiedBy>
  <dcterms:created xsi:type="dcterms:W3CDTF">2012-05-31T12:43:02Z</dcterms:created>
  <dcterms:modified xsi:type="dcterms:W3CDTF">2013-02-10T18:15:29Z</dcterms:modified>
</cp:coreProperties>
</file>